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46f88f7dabca861/Desktop/StaciB/WFH/"/>
    </mc:Choice>
  </mc:AlternateContent>
  <xr:revisionPtr revIDLastSave="0" documentId="8_{8065D748-760F-4847-A7F0-D61149DB4157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SalesHisto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L42" i="1"/>
  <c r="L34" i="1"/>
  <c r="L39" i="1"/>
  <c r="L4" i="1"/>
  <c r="L5" i="1"/>
  <c r="L27" i="1"/>
  <c r="L37" i="1"/>
  <c r="J27" i="1"/>
  <c r="H27" i="1"/>
  <c r="J5" i="1"/>
  <c r="H5" i="1"/>
  <c r="J4" i="1"/>
  <c r="H4" i="1"/>
  <c r="J39" i="1"/>
  <c r="H39" i="1"/>
  <c r="J34" i="1"/>
  <c r="H34" i="1"/>
  <c r="J42" i="1"/>
  <c r="H42" i="1"/>
  <c r="J29" i="1"/>
  <c r="H29" i="1"/>
  <c r="J37" i="1"/>
  <c r="I37" i="1"/>
  <c r="H37" i="1"/>
</calcChain>
</file>

<file path=xl/sharedStrings.xml><?xml version="1.0" encoding="utf-8"?>
<sst xmlns="http://schemas.openxmlformats.org/spreadsheetml/2006/main" count="277" uniqueCount="177">
  <si>
    <t>Sales Date</t>
  </si>
  <si>
    <t>Property Number</t>
  </si>
  <si>
    <t>District</t>
  </si>
  <si>
    <t>Class</t>
  </si>
  <si>
    <t>Acres</t>
  </si>
  <si>
    <t>Land Value</t>
  </si>
  <si>
    <t>Total Value</t>
  </si>
  <si>
    <t>Sales Ratio</t>
  </si>
  <si>
    <t>01/05/2026</t>
  </si>
  <si>
    <t>2</t>
  </si>
  <si>
    <t>03-0000454.000</t>
  </si>
  <si>
    <t>03-BROWN TWP-BROWN LSD (00030)</t>
  </si>
  <si>
    <t>510</t>
  </si>
  <si>
    <t>0.0000</t>
  </si>
  <si>
    <t>3</t>
  </si>
  <si>
    <t>30-0000523.000</t>
  </si>
  <si>
    <t>30-ROSE TWP-CARROLLTON EVSD (00270)</t>
  </si>
  <si>
    <t>511</t>
  </si>
  <si>
    <t>0.9180</t>
  </si>
  <si>
    <t>01/06/2026</t>
  </si>
  <si>
    <t>4</t>
  </si>
  <si>
    <t>19-0000027.001</t>
  </si>
  <si>
    <t>19-LOUDON TWP-CARROLLTON EVSD (00160)</t>
  </si>
  <si>
    <t>3.4700</t>
  </si>
  <si>
    <t>5</t>
  </si>
  <si>
    <t>25-0000063.000</t>
  </si>
  <si>
    <t>25-ORANGE TWP-CONOTTON VALLEY UNION LSD (00220)</t>
  </si>
  <si>
    <t>0.7900</t>
  </si>
  <si>
    <t>01/08/2026</t>
  </si>
  <si>
    <t>9</t>
  </si>
  <si>
    <t>08-0000001.000</t>
  </si>
  <si>
    <t>08-MINERVA CORP-MINERVA LSD (00080)</t>
  </si>
  <si>
    <t>01/09/2026</t>
  </si>
  <si>
    <t>11</t>
  </si>
  <si>
    <t>33-0001489.000</t>
  </si>
  <si>
    <t>33-UNION TWP-CARROLLTON EVSD (00300)</t>
  </si>
  <si>
    <t>190</t>
  </si>
  <si>
    <t>9.9800</t>
  </si>
  <si>
    <t>01/12/2026</t>
  </si>
  <si>
    <t>12</t>
  </si>
  <si>
    <t>16-0000132.000</t>
  </si>
  <si>
    <t>16-HARRISON TWP-BROWN LSD (00135)</t>
  </si>
  <si>
    <t>17</t>
  </si>
  <si>
    <t>10-0001674.015</t>
  </si>
  <si>
    <t>10-CARROLLTON CORP-CARROLLTON EVSD (00100)</t>
  </si>
  <si>
    <t>550</t>
  </si>
  <si>
    <t>01/13/2026</t>
  </si>
  <si>
    <t>19</t>
  </si>
  <si>
    <t>08-0000564.000</t>
  </si>
  <si>
    <t>599</t>
  </si>
  <si>
    <t>01/14/2026</t>
  </si>
  <si>
    <t>21</t>
  </si>
  <si>
    <t>10-0000356.000</t>
  </si>
  <si>
    <t>01/16/2026</t>
  </si>
  <si>
    <t>29</t>
  </si>
  <si>
    <t>31-0000071.000</t>
  </si>
  <si>
    <t>31-ROSE TWP-SANDY VALLEY LSD (00280)</t>
  </si>
  <si>
    <t>501</t>
  </si>
  <si>
    <t>0.0100</t>
  </si>
  <si>
    <t>01/20/2026</t>
  </si>
  <si>
    <t>31</t>
  </si>
  <si>
    <t>08-0000120.000</t>
  </si>
  <si>
    <t>01/22/2026</t>
  </si>
  <si>
    <t>33</t>
  </si>
  <si>
    <t>33-0000213.000</t>
  </si>
  <si>
    <t>35</t>
  </si>
  <si>
    <t>23-0000359.000</t>
  </si>
  <si>
    <t>23-MONROE TWP-CONOTTON VALLEY UNION LSD (00200)</t>
  </si>
  <si>
    <t>0.5000</t>
  </si>
  <si>
    <t>01/27/2026</t>
  </si>
  <si>
    <t>39</t>
  </si>
  <si>
    <t>03-0000992.000</t>
  </si>
  <si>
    <t>500</t>
  </si>
  <si>
    <t>01/28/2026</t>
  </si>
  <si>
    <t>40</t>
  </si>
  <si>
    <t>03-0001765.000</t>
  </si>
  <si>
    <t>01/30/2026</t>
  </si>
  <si>
    <t>43</t>
  </si>
  <si>
    <t>10-0000883.000</t>
  </si>
  <si>
    <t>48</t>
  </si>
  <si>
    <t>22-0000890.000</t>
  </si>
  <si>
    <t>22-MONROE TWP-CARROLLTON EVSD (00190)</t>
  </si>
  <si>
    <t>0.2900</t>
  </si>
  <si>
    <t>02/02/2026</t>
  </si>
  <si>
    <t>51</t>
  </si>
  <si>
    <t>03-0000136.000</t>
  </si>
  <si>
    <t>52</t>
  </si>
  <si>
    <t>12-0000730.000</t>
  </si>
  <si>
    <t>12-FOX TWP-CARROLLTON EVSD (00120)</t>
  </si>
  <si>
    <t>1.2000</t>
  </si>
  <si>
    <t>55</t>
  </si>
  <si>
    <t>33-0000772.000</t>
  </si>
  <si>
    <t>1.1300</t>
  </si>
  <si>
    <t>02/03/2026</t>
  </si>
  <si>
    <t>56</t>
  </si>
  <si>
    <t>31-0000549.000</t>
  </si>
  <si>
    <t>123</t>
  </si>
  <si>
    <t>18.6500</t>
  </si>
  <si>
    <t>58</t>
  </si>
  <si>
    <t>12-0000608.000</t>
  </si>
  <si>
    <t>1.7400</t>
  </si>
  <si>
    <t>02/04/2026</t>
  </si>
  <si>
    <t>62</t>
  </si>
  <si>
    <t>23-0000783.000</t>
  </si>
  <si>
    <t>02/09/2026</t>
  </si>
  <si>
    <t>67</t>
  </si>
  <si>
    <t>01-0000409.004</t>
  </si>
  <si>
    <t>01-AUGUSTA TWP-CARROLLTON EVSD (00010)</t>
  </si>
  <si>
    <t>5.5900</t>
  </si>
  <si>
    <t>70</t>
  </si>
  <si>
    <t>22-0000218.000</t>
  </si>
  <si>
    <t>02/10/2026</t>
  </si>
  <si>
    <t>73</t>
  </si>
  <si>
    <t>27-0000279.000</t>
  </si>
  <si>
    <t>27-SHERRODSVILLE CORP-CONOTTON VALLEY UNION LSD (00240)</t>
  </si>
  <si>
    <t>02/17/2026</t>
  </si>
  <si>
    <t>86</t>
  </si>
  <si>
    <t>15-0004857.006</t>
  </si>
  <si>
    <t>15-HARRISON TWP-CARROLLTON EVSD (00140)</t>
  </si>
  <si>
    <t>5.2900</t>
  </si>
  <si>
    <t>02/20/2026</t>
  </si>
  <si>
    <t>93</t>
  </si>
  <si>
    <t>25-0001005.000</t>
  </si>
  <si>
    <t>94</t>
  </si>
  <si>
    <t>22-0000334.000</t>
  </si>
  <si>
    <t>02/23/2026</t>
  </si>
  <si>
    <t>97</t>
  </si>
  <si>
    <t>15-0004982.006</t>
  </si>
  <si>
    <t>3.3800</t>
  </si>
  <si>
    <t>02/25/2026</t>
  </si>
  <si>
    <t>98</t>
  </si>
  <si>
    <t>15-0000529.000</t>
  </si>
  <si>
    <t>3.9220</t>
  </si>
  <si>
    <t>03/02/2026</t>
  </si>
  <si>
    <t>106</t>
  </si>
  <si>
    <t>19-0000312.000</t>
  </si>
  <si>
    <t>199</t>
  </si>
  <si>
    <t>46.2500</t>
  </si>
  <si>
    <t>107</t>
  </si>
  <si>
    <t>34-0000030.001</t>
  </si>
  <si>
    <t>34-WASHINGTON TWP-CARROLLTON EVSD (00310)</t>
  </si>
  <si>
    <t>5.9000</t>
  </si>
  <si>
    <t>109</t>
  </si>
  <si>
    <t>10-0001336.000</t>
  </si>
  <si>
    <t>03/03/2026</t>
  </si>
  <si>
    <t>111</t>
  </si>
  <si>
    <t>16-0000213.000</t>
  </si>
  <si>
    <t>03/10/2026</t>
  </si>
  <si>
    <t>131</t>
  </si>
  <si>
    <t>03-0001973.000</t>
  </si>
  <si>
    <t>03/13/2026</t>
  </si>
  <si>
    <t>139</t>
  </si>
  <si>
    <t>10-0000609.000</t>
  </si>
  <si>
    <t>0.1600</t>
  </si>
  <si>
    <t>03/16/2026</t>
  </si>
  <si>
    <t>140</t>
  </si>
  <si>
    <t>31-0000613.000</t>
  </si>
  <si>
    <t>4.1920</t>
  </si>
  <si>
    <t>141</t>
  </si>
  <si>
    <t>33-0000996.000</t>
  </si>
  <si>
    <t>03/25/2026</t>
  </si>
  <si>
    <t>158</t>
  </si>
  <si>
    <t>25-0000067.000</t>
  </si>
  <si>
    <t>03/26/2026</t>
  </si>
  <si>
    <t>163</t>
  </si>
  <si>
    <t>10-0001740.025</t>
  </si>
  <si>
    <t>03/30/2026</t>
  </si>
  <si>
    <t>170</t>
  </si>
  <si>
    <t>03-0002278.000</t>
  </si>
  <si>
    <t>03/31/2026</t>
  </si>
  <si>
    <t>172</t>
  </si>
  <si>
    <t>08-0000438.000</t>
  </si>
  <si>
    <t>Conv#</t>
  </si>
  <si>
    <t>Parcels</t>
  </si>
  <si>
    <t>Imp Value</t>
  </si>
  <si>
    <t>Sale Amt</t>
  </si>
  <si>
    <t>Carroll County First Quarter 2026 Valid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</si>
</sst>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0"/>
  </numFmts>
  <fonts count="3" x14ac:knownFonts="1">
    <font>
      <sz val="11"/>
      <name val="Calibri"/>
    </font>
    <font>
      <b/>
      <sz val="1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4" fontId="2" fillId="0" borderId="0" xfId="0" applyNumberFormat="1" applyFont="1"/>
    <xf numFmtId="3" fontId="2" fillId="0" borderId="0" xfId="0" applyNumberFormat="1" applyFont="1" applyFill="1"/>
    <xf numFmtId="4" fontId="2" fillId="0" borderId="0" xfId="0" applyNumberFormat="1" applyFont="1" applyFill="1"/>
    <xf numFmtId="0" fontId="2" fillId="0" borderId="0" xfId="0" applyFont="1" applyAlignment="1">
      <alignment horizontal="center"/>
    </xf>
    <xf numFmtId="165" fontId="2" fillId="0" borderId="0" xfId="0" applyNumberFormat="1" applyFont="1"/>
    <xf numFmtId="165" fontId="2" fillId="0" borderId="0" xfId="0" applyNumberFormat="1" applyFont="1" applyFill="1"/>
  </cellXfs>
  <cellStyles count="1">
    <cellStyle name="Normal" xfId="0" builtinId="0"/>
  </cellStyles>
  <dxfs count="15"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numFmt numFmtId="165" formatCode="&quot;$&quot;#,##0.0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alesHistory" displayName="SalesHistory" ref="A2:L46" headerRowDxfId="3" dataDxfId="1" totalsRowDxfId="2">
  <autoFilter ref="A2:L46" xr:uid="{00000000-0009-0000-0100-000001000000}"/>
  <sortState xmlns:xlrd2="http://schemas.microsoft.com/office/spreadsheetml/2017/richdata2" ref="A3:L46">
    <sortCondition ref="E2:E46"/>
  </sortState>
  <tableColumns count="12">
    <tableColumn id="1" xr3:uid="{00000000-0010-0000-0000-000001000000}" name="Sales Date" dataDxfId="14"/>
    <tableColumn id="2" xr3:uid="{00000000-0010-0000-0000-000002000000}" name="Conv#" dataDxfId="13"/>
    <tableColumn id="4" xr3:uid="{00000000-0010-0000-0000-000004000000}" name="Parcels" dataDxfId="12"/>
    <tableColumn id="7" xr3:uid="{00000000-0010-0000-0000-000007000000}" name="Property Number" dataDxfId="11"/>
    <tableColumn id="8" xr3:uid="{00000000-0010-0000-0000-000008000000}" name="District" dataDxfId="10"/>
    <tableColumn id="11" xr3:uid="{00000000-0010-0000-0000-00000B000000}" name="Class" dataDxfId="9"/>
    <tableColumn id="12" xr3:uid="{00000000-0010-0000-0000-00000C000000}" name="Acres" dataDxfId="8"/>
    <tableColumn id="13" xr3:uid="{00000000-0010-0000-0000-00000D000000}" name="Land Value" dataDxfId="7"/>
    <tableColumn id="14" xr3:uid="{00000000-0010-0000-0000-00000E000000}" name="Imp Value" dataDxfId="6"/>
    <tableColumn id="15" xr3:uid="{00000000-0010-0000-0000-00000F000000}" name="Total Value" dataDxfId="5"/>
    <tableColumn id="3" xr3:uid="{00000000-0010-0000-0000-000003000000}" name="Sale Amt" dataDxfId="0"/>
    <tableColumn id="16" xr3:uid="{00000000-0010-0000-0000-000010000000}" name="Sales Ratio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workbookViewId="0">
      <selection activeCell="E51" sqref="E51"/>
    </sheetView>
  </sheetViews>
  <sheetFormatPr defaultRowHeight="12.75" x14ac:dyDescent="0.2"/>
  <cols>
    <col min="1" max="1" width="11.28515625" style="2" bestFit="1" customWidth="1"/>
    <col min="2" max="2" width="8" style="2" bestFit="1" customWidth="1"/>
    <col min="3" max="3" width="8.7109375" style="9" bestFit="1" customWidth="1"/>
    <col min="4" max="4" width="17.42578125" style="2" bestFit="1" customWidth="1"/>
    <col min="5" max="5" width="52.140625" style="2" bestFit="1" customWidth="1"/>
    <col min="6" max="6" width="7" style="2" bestFit="1" customWidth="1"/>
    <col min="7" max="7" width="7.5703125" style="2" bestFit="1" customWidth="1"/>
    <col min="8" max="8" width="11.85546875" style="2" bestFit="1" customWidth="1"/>
    <col min="9" max="9" width="11.140625" style="2" bestFit="1" customWidth="1"/>
    <col min="10" max="10" width="12" style="2" bestFit="1" customWidth="1"/>
    <col min="11" max="11" width="10.85546875" style="2" bestFit="1" customWidth="1"/>
    <col min="12" max="12" width="11.5703125" style="2" bestFit="1" customWidth="1"/>
    <col min="13" max="13" width="13.140625" style="2" customWidth="1"/>
    <col min="14" max="16384" width="9.140625" style="2"/>
  </cols>
  <sheetData>
    <row r="1" spans="1:12" ht="13.5" customHeight="1" x14ac:dyDescent="0.2">
      <c r="A1" s="1" t="s">
        <v>176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3.5" customHeight="1" x14ac:dyDescent="0.2">
      <c r="A2" s="2" t="s">
        <v>0</v>
      </c>
      <c r="B2" s="2" t="s">
        <v>172</v>
      </c>
      <c r="C2" s="3" t="s">
        <v>173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174</v>
      </c>
      <c r="J2" s="2" t="s">
        <v>6</v>
      </c>
      <c r="K2" s="2" t="s">
        <v>175</v>
      </c>
      <c r="L2" s="2" t="s">
        <v>7</v>
      </c>
    </row>
    <row r="3" spans="1:12" ht="13.5" customHeight="1" x14ac:dyDescent="0.2">
      <c r="A3" s="2" t="s">
        <v>104</v>
      </c>
      <c r="B3" s="2" t="s">
        <v>105</v>
      </c>
      <c r="C3" s="4">
        <v>1</v>
      </c>
      <c r="D3" s="2" t="s">
        <v>106</v>
      </c>
      <c r="E3" s="2" t="s">
        <v>107</v>
      </c>
      <c r="F3" s="2" t="s">
        <v>17</v>
      </c>
      <c r="G3" s="2" t="s">
        <v>108</v>
      </c>
      <c r="H3" s="5">
        <v>63060</v>
      </c>
      <c r="I3" s="5">
        <v>418300</v>
      </c>
      <c r="J3" s="5">
        <v>481360</v>
      </c>
      <c r="K3" s="10">
        <v>570000</v>
      </c>
      <c r="L3" s="6">
        <v>84.449122807017503</v>
      </c>
    </row>
    <row r="4" spans="1:12" ht="13.5" customHeight="1" x14ac:dyDescent="0.2">
      <c r="A4" s="2" t="s">
        <v>69</v>
      </c>
      <c r="B4" s="2" t="s">
        <v>70</v>
      </c>
      <c r="C4" s="4">
        <v>2</v>
      </c>
      <c r="D4" s="2" t="s">
        <v>71</v>
      </c>
      <c r="E4" s="2" t="s">
        <v>11</v>
      </c>
      <c r="F4" s="2" t="s">
        <v>12</v>
      </c>
      <c r="G4" s="2" t="s">
        <v>13</v>
      </c>
      <c r="H4" s="5">
        <f>66110+1690</f>
        <v>67800</v>
      </c>
      <c r="I4" s="5">
        <v>329460</v>
      </c>
      <c r="J4" s="5">
        <f>395570+1690</f>
        <v>397260</v>
      </c>
      <c r="K4" s="10">
        <v>430000</v>
      </c>
      <c r="L4" s="6">
        <f>SalesHistory[[#This Row],[Total Value]]/K4</f>
        <v>0.92386046511627906</v>
      </c>
    </row>
    <row r="5" spans="1:12" ht="13.5" customHeight="1" x14ac:dyDescent="0.2">
      <c r="A5" s="2" t="s">
        <v>83</v>
      </c>
      <c r="B5" s="2" t="s">
        <v>84</v>
      </c>
      <c r="C5" s="4">
        <v>2</v>
      </c>
      <c r="D5" s="2" t="s">
        <v>85</v>
      </c>
      <c r="E5" s="2" t="s">
        <v>11</v>
      </c>
      <c r="F5" s="2" t="s">
        <v>72</v>
      </c>
      <c r="G5" s="2" t="s">
        <v>13</v>
      </c>
      <c r="H5" s="5">
        <f>22250+104240</f>
        <v>126490</v>
      </c>
      <c r="I5" s="5">
        <v>228030</v>
      </c>
      <c r="J5" s="5">
        <f>22250+332270</f>
        <v>354520</v>
      </c>
      <c r="K5" s="10">
        <v>500000</v>
      </c>
      <c r="L5" s="6">
        <f>SalesHistory[[#This Row],[Total Value]]/K5</f>
        <v>0.70904</v>
      </c>
    </row>
    <row r="6" spans="1:12" ht="13.5" customHeight="1" x14ac:dyDescent="0.2">
      <c r="A6" s="2" t="s">
        <v>8</v>
      </c>
      <c r="B6" s="2" t="s">
        <v>9</v>
      </c>
      <c r="C6" s="4">
        <v>1</v>
      </c>
      <c r="D6" s="2" t="s">
        <v>10</v>
      </c>
      <c r="E6" s="2" t="s">
        <v>11</v>
      </c>
      <c r="F6" s="2" t="s">
        <v>12</v>
      </c>
      <c r="G6" s="2" t="s">
        <v>13</v>
      </c>
      <c r="H6" s="7">
        <v>34800</v>
      </c>
      <c r="I6" s="7">
        <v>118810</v>
      </c>
      <c r="J6" s="7">
        <v>153610</v>
      </c>
      <c r="K6" s="11">
        <v>255000</v>
      </c>
      <c r="L6" s="8">
        <v>60.239215686274498</v>
      </c>
    </row>
    <row r="7" spans="1:12" ht="13.5" customHeight="1" x14ac:dyDescent="0.2">
      <c r="A7" s="2" t="s">
        <v>73</v>
      </c>
      <c r="B7" s="2" t="s">
        <v>74</v>
      </c>
      <c r="C7" s="4">
        <v>1</v>
      </c>
      <c r="D7" s="2" t="s">
        <v>75</v>
      </c>
      <c r="E7" s="2" t="s">
        <v>11</v>
      </c>
      <c r="F7" s="2" t="s">
        <v>12</v>
      </c>
      <c r="G7" s="2" t="s">
        <v>13</v>
      </c>
      <c r="H7" s="5">
        <v>30590</v>
      </c>
      <c r="I7" s="5">
        <v>154600</v>
      </c>
      <c r="J7" s="5">
        <v>185190</v>
      </c>
      <c r="K7" s="10">
        <v>125000</v>
      </c>
      <c r="L7" s="6">
        <v>148.15199999999999</v>
      </c>
    </row>
    <row r="8" spans="1:12" ht="13.5" customHeight="1" x14ac:dyDescent="0.2">
      <c r="A8" s="2" t="s">
        <v>147</v>
      </c>
      <c r="B8" s="2" t="s">
        <v>148</v>
      </c>
      <c r="C8" s="4">
        <v>1</v>
      </c>
      <c r="D8" s="2" t="s">
        <v>149</v>
      </c>
      <c r="E8" s="2" t="s">
        <v>11</v>
      </c>
      <c r="F8" s="2" t="s">
        <v>12</v>
      </c>
      <c r="G8" s="2" t="s">
        <v>13</v>
      </c>
      <c r="H8" s="5">
        <v>270180</v>
      </c>
      <c r="I8" s="5">
        <v>260980</v>
      </c>
      <c r="J8" s="5">
        <v>531160</v>
      </c>
      <c r="K8" s="10">
        <v>685000</v>
      </c>
      <c r="L8" s="6">
        <v>77.541605839416107</v>
      </c>
    </row>
    <row r="9" spans="1:12" ht="13.5" customHeight="1" x14ac:dyDescent="0.2">
      <c r="A9" s="2" t="s">
        <v>166</v>
      </c>
      <c r="B9" s="2" t="s">
        <v>167</v>
      </c>
      <c r="C9" s="4">
        <v>1</v>
      </c>
      <c r="D9" s="2" t="s">
        <v>168</v>
      </c>
      <c r="E9" s="2" t="s">
        <v>11</v>
      </c>
      <c r="F9" s="2" t="s">
        <v>12</v>
      </c>
      <c r="G9" s="2" t="s">
        <v>13</v>
      </c>
      <c r="H9" s="5">
        <v>53640</v>
      </c>
      <c r="I9" s="5">
        <v>260240</v>
      </c>
      <c r="J9" s="5">
        <v>313880</v>
      </c>
      <c r="K9" s="10">
        <v>439000</v>
      </c>
      <c r="L9" s="6">
        <v>71.498861047836002</v>
      </c>
    </row>
    <row r="10" spans="1:12" ht="13.5" customHeight="1" x14ac:dyDescent="0.2">
      <c r="A10" s="2" t="s">
        <v>28</v>
      </c>
      <c r="B10" s="2" t="s">
        <v>29</v>
      </c>
      <c r="C10" s="4">
        <v>1</v>
      </c>
      <c r="D10" s="2" t="s">
        <v>30</v>
      </c>
      <c r="E10" s="2" t="s">
        <v>31</v>
      </c>
      <c r="F10" s="2" t="s">
        <v>12</v>
      </c>
      <c r="G10" s="2" t="s">
        <v>13</v>
      </c>
      <c r="H10" s="5">
        <v>21380</v>
      </c>
      <c r="I10" s="5">
        <v>48700</v>
      </c>
      <c r="J10" s="5">
        <v>70080</v>
      </c>
      <c r="K10" s="10">
        <v>65000</v>
      </c>
      <c r="L10" s="6">
        <v>107.8153846153846</v>
      </c>
    </row>
    <row r="11" spans="1:12" ht="13.5" customHeight="1" x14ac:dyDescent="0.2">
      <c r="A11" s="2" t="s">
        <v>46</v>
      </c>
      <c r="B11" s="2" t="s">
        <v>47</v>
      </c>
      <c r="C11" s="4">
        <v>1</v>
      </c>
      <c r="D11" s="2" t="s">
        <v>48</v>
      </c>
      <c r="E11" s="2" t="s">
        <v>31</v>
      </c>
      <c r="F11" s="2" t="s">
        <v>49</v>
      </c>
      <c r="G11" s="2" t="s">
        <v>13</v>
      </c>
      <c r="H11" s="5">
        <v>10170</v>
      </c>
      <c r="I11" s="5">
        <v>15340</v>
      </c>
      <c r="J11" s="5">
        <v>25510</v>
      </c>
      <c r="K11" s="10">
        <v>32500</v>
      </c>
      <c r="L11" s="6">
        <v>78.492307692307705</v>
      </c>
    </row>
    <row r="12" spans="1:12" ht="13.5" customHeight="1" x14ac:dyDescent="0.2">
      <c r="A12" s="2" t="s">
        <v>59</v>
      </c>
      <c r="B12" s="2" t="s">
        <v>60</v>
      </c>
      <c r="C12" s="4">
        <v>1</v>
      </c>
      <c r="D12" s="2" t="s">
        <v>61</v>
      </c>
      <c r="E12" s="2" t="s">
        <v>31</v>
      </c>
      <c r="F12" s="2" t="s">
        <v>12</v>
      </c>
      <c r="G12" s="2" t="s">
        <v>13</v>
      </c>
      <c r="H12" s="5">
        <v>17330</v>
      </c>
      <c r="I12" s="5">
        <v>148390</v>
      </c>
      <c r="J12" s="5">
        <v>165720</v>
      </c>
      <c r="K12" s="10">
        <v>202000</v>
      </c>
      <c r="L12" s="6">
        <v>82.039603960395993</v>
      </c>
    </row>
    <row r="13" spans="1:12" ht="13.5" customHeight="1" x14ac:dyDescent="0.2">
      <c r="A13" s="2" t="s">
        <v>169</v>
      </c>
      <c r="B13" s="2" t="s">
        <v>170</v>
      </c>
      <c r="C13" s="4">
        <v>1</v>
      </c>
      <c r="D13" s="2" t="s">
        <v>171</v>
      </c>
      <c r="E13" s="2" t="s">
        <v>31</v>
      </c>
      <c r="F13" s="2" t="s">
        <v>12</v>
      </c>
      <c r="G13" s="2" t="s">
        <v>13</v>
      </c>
      <c r="H13" s="5">
        <v>21180</v>
      </c>
      <c r="I13" s="5">
        <v>109950</v>
      </c>
      <c r="J13" s="5">
        <v>131130</v>
      </c>
      <c r="K13" s="10">
        <v>160000</v>
      </c>
      <c r="L13" s="6">
        <v>81.956249999999997</v>
      </c>
    </row>
    <row r="14" spans="1:12" ht="13.5" customHeight="1" x14ac:dyDescent="0.2">
      <c r="A14" s="2" t="s">
        <v>38</v>
      </c>
      <c r="B14" s="2" t="s">
        <v>42</v>
      </c>
      <c r="C14" s="4">
        <v>1</v>
      </c>
      <c r="D14" s="2" t="s">
        <v>43</v>
      </c>
      <c r="E14" s="2" t="s">
        <v>44</v>
      </c>
      <c r="F14" s="2" t="s">
        <v>45</v>
      </c>
      <c r="G14" s="2" t="s">
        <v>13</v>
      </c>
      <c r="H14" s="5">
        <v>17250</v>
      </c>
      <c r="I14" s="5">
        <v>215240</v>
      </c>
      <c r="J14" s="5">
        <v>232490</v>
      </c>
      <c r="K14" s="10">
        <v>250000</v>
      </c>
      <c r="L14" s="6">
        <v>92.995999999999995</v>
      </c>
    </row>
    <row r="15" spans="1:12" ht="13.5" customHeight="1" x14ac:dyDescent="0.2">
      <c r="A15" s="2" t="s">
        <v>50</v>
      </c>
      <c r="B15" s="2" t="s">
        <v>51</v>
      </c>
      <c r="C15" s="4">
        <v>1</v>
      </c>
      <c r="D15" s="2" t="s">
        <v>52</v>
      </c>
      <c r="E15" s="2" t="s">
        <v>44</v>
      </c>
      <c r="F15" s="2" t="s">
        <v>12</v>
      </c>
      <c r="G15" s="2" t="s">
        <v>13</v>
      </c>
      <c r="H15" s="5">
        <v>16390</v>
      </c>
      <c r="I15" s="5">
        <v>204320</v>
      </c>
      <c r="J15" s="5">
        <v>220710</v>
      </c>
      <c r="K15" s="10">
        <v>219900</v>
      </c>
      <c r="L15" s="6">
        <v>100.36834924965891</v>
      </c>
    </row>
    <row r="16" spans="1:12" ht="13.5" customHeight="1" x14ac:dyDescent="0.2">
      <c r="A16" s="2" t="s">
        <v>76</v>
      </c>
      <c r="B16" s="2" t="s">
        <v>77</v>
      </c>
      <c r="C16" s="4">
        <v>1</v>
      </c>
      <c r="D16" s="2" t="s">
        <v>78</v>
      </c>
      <c r="E16" s="2" t="s">
        <v>44</v>
      </c>
      <c r="F16" s="2" t="s">
        <v>12</v>
      </c>
      <c r="G16" s="2" t="s">
        <v>13</v>
      </c>
      <c r="H16" s="5">
        <v>14170</v>
      </c>
      <c r="I16" s="5">
        <v>97550</v>
      </c>
      <c r="J16" s="5">
        <v>111720</v>
      </c>
      <c r="K16" s="10">
        <v>135000</v>
      </c>
      <c r="L16" s="6">
        <v>82.755555555555603</v>
      </c>
    </row>
    <row r="17" spans="1:12" ht="13.5" customHeight="1" x14ac:dyDescent="0.2">
      <c r="A17" s="2" t="s">
        <v>133</v>
      </c>
      <c r="B17" s="2" t="s">
        <v>142</v>
      </c>
      <c r="C17" s="4">
        <v>1</v>
      </c>
      <c r="D17" s="2" t="s">
        <v>143</v>
      </c>
      <c r="E17" s="2" t="s">
        <v>44</v>
      </c>
      <c r="F17" s="2" t="s">
        <v>12</v>
      </c>
      <c r="G17" s="2" t="s">
        <v>13</v>
      </c>
      <c r="H17" s="5">
        <v>13650</v>
      </c>
      <c r="I17" s="5">
        <v>107380</v>
      </c>
      <c r="J17" s="5">
        <v>121030</v>
      </c>
      <c r="K17" s="10">
        <v>185000</v>
      </c>
      <c r="L17" s="6">
        <v>65.421621621621597</v>
      </c>
    </row>
    <row r="18" spans="1:12" ht="13.5" customHeight="1" x14ac:dyDescent="0.2">
      <c r="A18" s="2" t="s">
        <v>150</v>
      </c>
      <c r="B18" s="2" t="s">
        <v>151</v>
      </c>
      <c r="C18" s="4">
        <v>1</v>
      </c>
      <c r="D18" s="2" t="s">
        <v>152</v>
      </c>
      <c r="E18" s="2" t="s">
        <v>44</v>
      </c>
      <c r="F18" s="2" t="s">
        <v>12</v>
      </c>
      <c r="G18" s="2" t="s">
        <v>153</v>
      </c>
      <c r="H18" s="5">
        <v>17550</v>
      </c>
      <c r="I18" s="5">
        <v>107260</v>
      </c>
      <c r="J18" s="5">
        <v>124810</v>
      </c>
      <c r="K18" s="10">
        <v>168000</v>
      </c>
      <c r="L18" s="6">
        <v>74.2916666666667</v>
      </c>
    </row>
    <row r="19" spans="1:12" ht="13.5" customHeight="1" x14ac:dyDescent="0.2">
      <c r="A19" s="2" t="s">
        <v>163</v>
      </c>
      <c r="B19" s="2" t="s">
        <v>164</v>
      </c>
      <c r="C19" s="4">
        <v>1</v>
      </c>
      <c r="D19" s="2" t="s">
        <v>165</v>
      </c>
      <c r="E19" s="2" t="s">
        <v>44</v>
      </c>
      <c r="F19" s="2" t="s">
        <v>12</v>
      </c>
      <c r="G19" s="2" t="s">
        <v>13</v>
      </c>
      <c r="H19" s="5">
        <v>31500</v>
      </c>
      <c r="I19" s="5">
        <v>232810</v>
      </c>
      <c r="J19" s="5">
        <v>264310</v>
      </c>
      <c r="K19" s="10">
        <v>280000</v>
      </c>
      <c r="L19" s="6">
        <v>94.396428571428601</v>
      </c>
    </row>
    <row r="20" spans="1:12" ht="13.5" customHeight="1" x14ac:dyDescent="0.2">
      <c r="A20" s="2" t="s">
        <v>83</v>
      </c>
      <c r="B20" s="2" t="s">
        <v>86</v>
      </c>
      <c r="C20" s="4">
        <v>1</v>
      </c>
      <c r="D20" s="2" t="s">
        <v>87</v>
      </c>
      <c r="E20" s="2" t="s">
        <v>88</v>
      </c>
      <c r="F20" s="2" t="s">
        <v>17</v>
      </c>
      <c r="G20" s="2" t="s">
        <v>89</v>
      </c>
      <c r="H20" s="5">
        <v>30240</v>
      </c>
      <c r="I20" s="5">
        <v>132810</v>
      </c>
      <c r="J20" s="5">
        <v>163050</v>
      </c>
      <c r="K20" s="10">
        <v>111300</v>
      </c>
      <c r="L20" s="6">
        <v>146.49595687331541</v>
      </c>
    </row>
    <row r="21" spans="1:12" ht="13.5" customHeight="1" x14ac:dyDescent="0.2">
      <c r="A21" s="2" t="s">
        <v>93</v>
      </c>
      <c r="B21" s="2" t="s">
        <v>98</v>
      </c>
      <c r="C21" s="4">
        <v>1</v>
      </c>
      <c r="D21" s="2" t="s">
        <v>99</v>
      </c>
      <c r="E21" s="2" t="s">
        <v>88</v>
      </c>
      <c r="F21" s="2" t="s">
        <v>57</v>
      </c>
      <c r="G21" s="2" t="s">
        <v>100</v>
      </c>
      <c r="H21" s="5">
        <v>12530</v>
      </c>
      <c r="I21" s="5">
        <v>0</v>
      </c>
      <c r="J21" s="5">
        <v>12530</v>
      </c>
      <c r="K21" s="10">
        <v>21000</v>
      </c>
      <c r="L21" s="6">
        <v>59.6666666666667</v>
      </c>
    </row>
    <row r="22" spans="1:12" ht="13.5" customHeight="1" x14ac:dyDescent="0.2">
      <c r="A22" s="2" t="s">
        <v>115</v>
      </c>
      <c r="B22" s="2" t="s">
        <v>116</v>
      </c>
      <c r="C22" s="4">
        <v>1</v>
      </c>
      <c r="D22" s="2" t="s">
        <v>117</v>
      </c>
      <c r="E22" s="2" t="s">
        <v>118</v>
      </c>
      <c r="F22" s="2" t="s">
        <v>17</v>
      </c>
      <c r="G22" s="2" t="s">
        <v>119</v>
      </c>
      <c r="H22" s="5">
        <v>54050</v>
      </c>
      <c r="I22" s="5">
        <v>78770</v>
      </c>
      <c r="J22" s="5">
        <v>132820</v>
      </c>
      <c r="K22" s="10">
        <v>125000</v>
      </c>
      <c r="L22" s="6">
        <v>106.256</v>
      </c>
    </row>
    <row r="23" spans="1:12" ht="13.5" customHeight="1" x14ac:dyDescent="0.2">
      <c r="A23" s="2" t="s">
        <v>125</v>
      </c>
      <c r="B23" s="2" t="s">
        <v>126</v>
      </c>
      <c r="C23" s="4">
        <v>1</v>
      </c>
      <c r="D23" s="2" t="s">
        <v>127</v>
      </c>
      <c r="E23" s="2" t="s">
        <v>118</v>
      </c>
      <c r="F23" s="2" t="s">
        <v>17</v>
      </c>
      <c r="G23" s="2" t="s">
        <v>128</v>
      </c>
      <c r="H23" s="5">
        <v>43860</v>
      </c>
      <c r="I23" s="5">
        <v>138520</v>
      </c>
      <c r="J23" s="5">
        <v>182380</v>
      </c>
      <c r="K23" s="10">
        <v>190000</v>
      </c>
      <c r="L23" s="6">
        <v>95.989473684210495</v>
      </c>
    </row>
    <row r="24" spans="1:12" ht="13.5" customHeight="1" x14ac:dyDescent="0.2">
      <c r="A24" s="2" t="s">
        <v>129</v>
      </c>
      <c r="B24" s="2" t="s">
        <v>130</v>
      </c>
      <c r="C24" s="4">
        <v>1</v>
      </c>
      <c r="D24" s="2" t="s">
        <v>131</v>
      </c>
      <c r="E24" s="2" t="s">
        <v>118</v>
      </c>
      <c r="F24" s="2" t="s">
        <v>17</v>
      </c>
      <c r="G24" s="2" t="s">
        <v>132</v>
      </c>
      <c r="H24" s="5">
        <v>47590</v>
      </c>
      <c r="I24" s="5">
        <v>152430</v>
      </c>
      <c r="J24" s="5">
        <v>200020</v>
      </c>
      <c r="K24" s="10">
        <v>280000</v>
      </c>
      <c r="L24" s="6">
        <v>71.435714285714297</v>
      </c>
    </row>
    <row r="25" spans="1:12" ht="13.5" customHeight="1" x14ac:dyDescent="0.2">
      <c r="A25" s="2" t="s">
        <v>38</v>
      </c>
      <c r="B25" s="2" t="s">
        <v>39</v>
      </c>
      <c r="C25" s="4">
        <v>1</v>
      </c>
      <c r="D25" s="2" t="s">
        <v>40</v>
      </c>
      <c r="E25" s="2" t="s">
        <v>41</v>
      </c>
      <c r="F25" s="2" t="s">
        <v>12</v>
      </c>
      <c r="G25" s="2" t="s">
        <v>13</v>
      </c>
      <c r="H25" s="5">
        <v>56900</v>
      </c>
      <c r="I25" s="5">
        <v>147300</v>
      </c>
      <c r="J25" s="5">
        <v>204200</v>
      </c>
      <c r="K25" s="10">
        <v>295000</v>
      </c>
      <c r="L25" s="6">
        <v>69.220338983050794</v>
      </c>
    </row>
    <row r="26" spans="1:12" ht="13.5" customHeight="1" x14ac:dyDescent="0.2">
      <c r="A26" s="2" t="s">
        <v>144</v>
      </c>
      <c r="B26" s="2" t="s">
        <v>145</v>
      </c>
      <c r="C26" s="4">
        <v>1</v>
      </c>
      <c r="D26" s="2" t="s">
        <v>146</v>
      </c>
      <c r="E26" s="2" t="s">
        <v>41</v>
      </c>
      <c r="F26" s="2" t="s">
        <v>72</v>
      </c>
      <c r="G26" s="2" t="s">
        <v>13</v>
      </c>
      <c r="H26" s="5">
        <v>45140</v>
      </c>
      <c r="I26" s="5">
        <v>0</v>
      </c>
      <c r="J26" s="5">
        <v>45140</v>
      </c>
      <c r="K26" s="10">
        <v>60000</v>
      </c>
      <c r="L26" s="6">
        <v>75.233333333333306</v>
      </c>
    </row>
    <row r="27" spans="1:12" ht="13.5" customHeight="1" x14ac:dyDescent="0.2">
      <c r="A27" s="2" t="s">
        <v>133</v>
      </c>
      <c r="B27" s="2" t="s">
        <v>134</v>
      </c>
      <c r="C27" s="4">
        <v>2</v>
      </c>
      <c r="D27" s="2" t="s">
        <v>135</v>
      </c>
      <c r="E27" s="2" t="s">
        <v>22</v>
      </c>
      <c r="F27" s="2" t="s">
        <v>136</v>
      </c>
      <c r="G27" s="2" t="s">
        <v>137</v>
      </c>
      <c r="H27" s="5">
        <f>161020+20800</f>
        <v>181820</v>
      </c>
      <c r="I27" s="5">
        <v>2050</v>
      </c>
      <c r="J27" s="5">
        <f>163070+20800</f>
        <v>183870</v>
      </c>
      <c r="K27" s="10">
        <v>185900</v>
      </c>
      <c r="L27" s="6">
        <f>SalesHistory[[#This Row],[Total Value]]/K27</f>
        <v>0.98908015061861221</v>
      </c>
    </row>
    <row r="28" spans="1:12" ht="13.5" customHeight="1" x14ac:dyDescent="0.2">
      <c r="A28" s="2" t="s">
        <v>19</v>
      </c>
      <c r="B28" s="2" t="s">
        <v>20</v>
      </c>
      <c r="C28" s="4">
        <v>1</v>
      </c>
      <c r="D28" s="2" t="s">
        <v>21</v>
      </c>
      <c r="E28" s="2" t="s">
        <v>22</v>
      </c>
      <c r="F28" s="2" t="s">
        <v>17</v>
      </c>
      <c r="G28" s="2" t="s">
        <v>23</v>
      </c>
      <c r="H28" s="5">
        <v>46580</v>
      </c>
      <c r="I28" s="5">
        <v>238880</v>
      </c>
      <c r="J28" s="5">
        <v>285460</v>
      </c>
      <c r="K28" s="10">
        <v>332000</v>
      </c>
      <c r="L28" s="6">
        <v>85.981927710843394</v>
      </c>
    </row>
    <row r="29" spans="1:12" ht="13.5" customHeight="1" collapsed="1" x14ac:dyDescent="0.2">
      <c r="A29" s="2" t="s">
        <v>120</v>
      </c>
      <c r="B29" s="2" t="s">
        <v>123</v>
      </c>
      <c r="C29" s="4">
        <v>4</v>
      </c>
      <c r="D29" s="2" t="s">
        <v>124</v>
      </c>
      <c r="E29" s="2" t="s">
        <v>81</v>
      </c>
      <c r="F29" s="2" t="s">
        <v>12</v>
      </c>
      <c r="G29" s="2" t="s">
        <v>13</v>
      </c>
      <c r="H29" s="5">
        <f>SUM(21780+10680+80+3420)</f>
        <v>35960</v>
      </c>
      <c r="I29" s="5">
        <v>237730</v>
      </c>
      <c r="J29" s="5">
        <f>SUM(259510+10680+80+3420)</f>
        <v>273690</v>
      </c>
      <c r="K29" s="10">
        <v>365000</v>
      </c>
      <c r="L29" s="6">
        <f>SalesHistory[[#This Row],[Total Value]]/K29</f>
        <v>0.74983561643835617</v>
      </c>
    </row>
    <row r="30" spans="1:12" ht="13.5" customHeight="1" x14ac:dyDescent="0.2">
      <c r="A30" s="2" t="s">
        <v>76</v>
      </c>
      <c r="B30" s="2" t="s">
        <v>79</v>
      </c>
      <c r="C30" s="4">
        <v>1</v>
      </c>
      <c r="D30" s="2" t="s">
        <v>80</v>
      </c>
      <c r="E30" s="2" t="s">
        <v>81</v>
      </c>
      <c r="F30" s="2" t="s">
        <v>17</v>
      </c>
      <c r="G30" s="2" t="s">
        <v>82</v>
      </c>
      <c r="H30" s="5">
        <v>14630</v>
      </c>
      <c r="I30" s="5">
        <v>98270</v>
      </c>
      <c r="J30" s="5">
        <v>112900</v>
      </c>
      <c r="K30" s="10">
        <v>135000</v>
      </c>
      <c r="L30" s="6">
        <v>83.629629629629605</v>
      </c>
    </row>
    <row r="31" spans="1:12" ht="13.5" customHeight="1" x14ac:dyDescent="0.2">
      <c r="A31" s="2" t="s">
        <v>104</v>
      </c>
      <c r="B31" s="2" t="s">
        <v>109</v>
      </c>
      <c r="C31" s="4">
        <v>1</v>
      </c>
      <c r="D31" s="2" t="s">
        <v>110</v>
      </c>
      <c r="E31" s="2" t="s">
        <v>81</v>
      </c>
      <c r="F31" s="2" t="s">
        <v>49</v>
      </c>
      <c r="G31" s="2" t="s">
        <v>13</v>
      </c>
      <c r="H31" s="5">
        <v>21610</v>
      </c>
      <c r="I31" s="5">
        <v>0</v>
      </c>
      <c r="J31" s="5">
        <v>21610</v>
      </c>
      <c r="K31" s="10">
        <v>18000</v>
      </c>
      <c r="L31" s="6">
        <v>120.0555555555556</v>
      </c>
    </row>
    <row r="32" spans="1:12" ht="13.5" customHeight="1" x14ac:dyDescent="0.2">
      <c r="A32" s="2" t="s">
        <v>62</v>
      </c>
      <c r="B32" s="2" t="s">
        <v>65</v>
      </c>
      <c r="C32" s="4">
        <v>1</v>
      </c>
      <c r="D32" s="2" t="s">
        <v>66</v>
      </c>
      <c r="E32" s="2" t="s">
        <v>67</v>
      </c>
      <c r="F32" s="2" t="s">
        <v>17</v>
      </c>
      <c r="G32" s="2" t="s">
        <v>68</v>
      </c>
      <c r="H32" s="5">
        <v>20130</v>
      </c>
      <c r="I32" s="5">
        <v>96800</v>
      </c>
      <c r="J32" s="5">
        <v>116930</v>
      </c>
      <c r="K32" s="10">
        <v>155000</v>
      </c>
      <c r="L32" s="6">
        <v>75.438709677419396</v>
      </c>
    </row>
    <row r="33" spans="1:12" ht="13.5" customHeight="1" x14ac:dyDescent="0.2">
      <c r="A33" s="2" t="s">
        <v>101</v>
      </c>
      <c r="B33" s="2" t="s">
        <v>102</v>
      </c>
      <c r="C33" s="4">
        <v>1</v>
      </c>
      <c r="D33" s="2" t="s">
        <v>103</v>
      </c>
      <c r="E33" s="2" t="s">
        <v>67</v>
      </c>
      <c r="F33" s="2" t="s">
        <v>12</v>
      </c>
      <c r="G33" s="2" t="s">
        <v>13</v>
      </c>
      <c r="H33" s="5">
        <v>31450</v>
      </c>
      <c r="I33" s="5">
        <v>185430</v>
      </c>
      <c r="J33" s="5">
        <v>216880</v>
      </c>
      <c r="K33" s="10">
        <v>215000</v>
      </c>
      <c r="L33" s="6">
        <v>100.8744186046512</v>
      </c>
    </row>
    <row r="34" spans="1:12" ht="13.5" customHeight="1" x14ac:dyDescent="0.2">
      <c r="A34" s="2" t="s">
        <v>160</v>
      </c>
      <c r="B34" s="2" t="s">
        <v>161</v>
      </c>
      <c r="C34" s="4">
        <v>3</v>
      </c>
      <c r="D34" s="2" t="s">
        <v>162</v>
      </c>
      <c r="E34" s="2" t="s">
        <v>26</v>
      </c>
      <c r="F34" s="2" t="s">
        <v>72</v>
      </c>
      <c r="G34" s="2" t="s">
        <v>13</v>
      </c>
      <c r="H34" s="5">
        <f>7970+9260+12940</f>
        <v>30170</v>
      </c>
      <c r="I34" s="5">
        <v>0</v>
      </c>
      <c r="J34" s="5">
        <f>7970+9260+12940</f>
        <v>30170</v>
      </c>
      <c r="K34" s="10">
        <v>45000</v>
      </c>
      <c r="L34" s="6">
        <f>SalesHistory[[#This Row],[Total Value]]/K34</f>
        <v>0.6704444444444444</v>
      </c>
    </row>
    <row r="35" spans="1:12" ht="13.5" customHeight="1" x14ac:dyDescent="0.2">
      <c r="A35" s="2" t="s">
        <v>19</v>
      </c>
      <c r="B35" s="2" t="s">
        <v>24</v>
      </c>
      <c r="C35" s="4">
        <v>1</v>
      </c>
      <c r="D35" s="2" t="s">
        <v>25</v>
      </c>
      <c r="E35" s="2" t="s">
        <v>26</v>
      </c>
      <c r="F35" s="2" t="s">
        <v>17</v>
      </c>
      <c r="G35" s="2" t="s">
        <v>27</v>
      </c>
      <c r="H35" s="5">
        <v>33370</v>
      </c>
      <c r="I35" s="5">
        <v>128900</v>
      </c>
      <c r="J35" s="5">
        <v>162270</v>
      </c>
      <c r="K35" s="10">
        <v>125000</v>
      </c>
      <c r="L35" s="6">
        <v>129.816</v>
      </c>
    </row>
    <row r="36" spans="1:12" ht="13.5" customHeight="1" x14ac:dyDescent="0.2">
      <c r="A36" s="2" t="s">
        <v>120</v>
      </c>
      <c r="B36" s="2" t="s">
        <v>121</v>
      </c>
      <c r="C36" s="4">
        <v>1</v>
      </c>
      <c r="D36" s="2" t="s">
        <v>122</v>
      </c>
      <c r="E36" s="2" t="s">
        <v>26</v>
      </c>
      <c r="F36" s="2" t="s">
        <v>72</v>
      </c>
      <c r="G36" s="2" t="s">
        <v>13</v>
      </c>
      <c r="H36" s="5">
        <v>9310</v>
      </c>
      <c r="I36" s="5">
        <v>0</v>
      </c>
      <c r="J36" s="5">
        <v>9310</v>
      </c>
      <c r="K36" s="10">
        <v>10300</v>
      </c>
      <c r="L36" s="6">
        <v>90.388349514563103</v>
      </c>
    </row>
    <row r="37" spans="1:12" ht="13.5" customHeight="1" x14ac:dyDescent="0.2">
      <c r="A37" s="2" t="s">
        <v>111</v>
      </c>
      <c r="B37" s="2" t="s">
        <v>112</v>
      </c>
      <c r="C37" s="4">
        <v>5</v>
      </c>
      <c r="D37" s="2" t="s">
        <v>113</v>
      </c>
      <c r="E37" s="2" t="s">
        <v>114</v>
      </c>
      <c r="F37" s="2" t="s">
        <v>12</v>
      </c>
      <c r="G37" s="2" t="s">
        <v>13</v>
      </c>
      <c r="H37" s="5">
        <f>SUM(9020+2230+1300+5300+2090)</f>
        <v>19940</v>
      </c>
      <c r="I37" s="5">
        <f>SUM(66990+47090+56340)</f>
        <v>170420</v>
      </c>
      <c r="J37" s="5">
        <f>SUM(76010+2230+1300+52390+58430)</f>
        <v>190360</v>
      </c>
      <c r="K37" s="10">
        <v>180000</v>
      </c>
      <c r="L37" s="6">
        <f>SalesHistory[[#This Row],[Total Value]]/K37</f>
        <v>1.0575555555555556</v>
      </c>
    </row>
    <row r="38" spans="1:12" ht="13.5" customHeight="1" x14ac:dyDescent="0.2">
      <c r="A38" s="2" t="s">
        <v>8</v>
      </c>
      <c r="B38" s="2" t="s">
        <v>14</v>
      </c>
      <c r="C38" s="4">
        <v>1</v>
      </c>
      <c r="D38" s="2" t="s">
        <v>15</v>
      </c>
      <c r="E38" s="2" t="s">
        <v>16</v>
      </c>
      <c r="F38" s="2" t="s">
        <v>17</v>
      </c>
      <c r="G38" s="2" t="s">
        <v>18</v>
      </c>
      <c r="H38" s="5">
        <v>40860</v>
      </c>
      <c r="I38" s="5">
        <v>137430</v>
      </c>
      <c r="J38" s="5">
        <v>178290</v>
      </c>
      <c r="K38" s="10">
        <v>232000</v>
      </c>
      <c r="L38" s="6">
        <v>76.849137931034505</v>
      </c>
    </row>
    <row r="39" spans="1:12" ht="13.5" customHeight="1" x14ac:dyDescent="0.2">
      <c r="A39" s="2" t="s">
        <v>53</v>
      </c>
      <c r="B39" s="2" t="s">
        <v>54</v>
      </c>
      <c r="C39" s="4">
        <v>2</v>
      </c>
      <c r="D39" s="2" t="s">
        <v>55</v>
      </c>
      <c r="E39" s="2" t="s">
        <v>56</v>
      </c>
      <c r="F39" s="2" t="s">
        <v>57</v>
      </c>
      <c r="G39" s="2" t="s">
        <v>58</v>
      </c>
      <c r="H39" s="5">
        <f>420+41180</f>
        <v>41600</v>
      </c>
      <c r="I39" s="5">
        <v>133270</v>
      </c>
      <c r="J39" s="5">
        <f>420+174450</f>
        <v>174870</v>
      </c>
      <c r="K39" s="10">
        <v>212000</v>
      </c>
      <c r="L39" s="6">
        <f>SalesHistory[[#This Row],[Total Value]]/K39</f>
        <v>0.82485849056603777</v>
      </c>
    </row>
    <row r="40" spans="1:12" ht="13.5" customHeight="1" x14ac:dyDescent="0.2">
      <c r="A40" s="2" t="s">
        <v>93</v>
      </c>
      <c r="B40" s="2" t="s">
        <v>94</v>
      </c>
      <c r="C40" s="4">
        <v>1</v>
      </c>
      <c r="D40" s="2" t="s">
        <v>95</v>
      </c>
      <c r="E40" s="2" t="s">
        <v>56</v>
      </c>
      <c r="F40" s="2" t="s">
        <v>96</v>
      </c>
      <c r="G40" s="2" t="s">
        <v>97</v>
      </c>
      <c r="H40" s="5">
        <v>150730</v>
      </c>
      <c r="I40" s="5">
        <v>104660</v>
      </c>
      <c r="J40" s="5">
        <v>255390</v>
      </c>
      <c r="K40" s="10">
        <v>300000</v>
      </c>
      <c r="L40" s="6">
        <v>85.13</v>
      </c>
    </row>
    <row r="41" spans="1:12" ht="13.5" customHeight="1" x14ac:dyDescent="0.2">
      <c r="A41" s="2" t="s">
        <v>154</v>
      </c>
      <c r="B41" s="2" t="s">
        <v>155</v>
      </c>
      <c r="C41" s="4">
        <v>1</v>
      </c>
      <c r="D41" s="2" t="s">
        <v>156</v>
      </c>
      <c r="E41" s="2" t="s">
        <v>56</v>
      </c>
      <c r="F41" s="2" t="s">
        <v>17</v>
      </c>
      <c r="G41" s="2" t="s">
        <v>157</v>
      </c>
      <c r="H41" s="5">
        <v>74800</v>
      </c>
      <c r="I41" s="5">
        <v>102950</v>
      </c>
      <c r="J41" s="5">
        <v>177750</v>
      </c>
      <c r="K41" s="10">
        <v>220000</v>
      </c>
      <c r="L41" s="6">
        <v>80.795454545454504</v>
      </c>
    </row>
    <row r="42" spans="1:12" ht="13.5" customHeight="1" collapsed="1" x14ac:dyDescent="0.2">
      <c r="A42" s="2" t="s">
        <v>154</v>
      </c>
      <c r="B42" s="2" t="s">
        <v>158</v>
      </c>
      <c r="C42" s="4">
        <v>4</v>
      </c>
      <c r="D42" s="2" t="s">
        <v>159</v>
      </c>
      <c r="E42" s="2" t="s">
        <v>35</v>
      </c>
      <c r="F42" s="2" t="s">
        <v>72</v>
      </c>
      <c r="G42" s="2" t="s">
        <v>13</v>
      </c>
      <c r="H42" s="5">
        <f>SUM(4230+4210+4690+4210)</f>
        <v>17340</v>
      </c>
      <c r="I42" s="5">
        <v>0</v>
      </c>
      <c r="J42" s="5">
        <f>SUM(4230+4210+4690+4210)</f>
        <v>17340</v>
      </c>
      <c r="K42" s="10">
        <v>12000</v>
      </c>
      <c r="L42" s="6">
        <f>SalesHistory[[#This Row],[Total Value]]/K42</f>
        <v>1.4450000000000001</v>
      </c>
    </row>
    <row r="43" spans="1:12" ht="13.5" customHeight="1" x14ac:dyDescent="0.2">
      <c r="A43" s="2" t="s">
        <v>32</v>
      </c>
      <c r="B43" s="2" t="s">
        <v>33</v>
      </c>
      <c r="C43" s="4">
        <v>1</v>
      </c>
      <c r="D43" s="2" t="s">
        <v>34</v>
      </c>
      <c r="E43" s="2" t="s">
        <v>35</v>
      </c>
      <c r="F43" s="2" t="s">
        <v>36</v>
      </c>
      <c r="G43" s="2" t="s">
        <v>37</v>
      </c>
      <c r="H43" s="5">
        <v>63660</v>
      </c>
      <c r="I43" s="5">
        <v>4040</v>
      </c>
      <c r="J43" s="5">
        <v>67700</v>
      </c>
      <c r="K43" s="10">
        <v>125000</v>
      </c>
      <c r="L43" s="6">
        <v>54.16</v>
      </c>
    </row>
    <row r="44" spans="1:12" ht="13.5" customHeight="1" x14ac:dyDescent="0.2">
      <c r="A44" s="2" t="s">
        <v>62</v>
      </c>
      <c r="B44" s="2" t="s">
        <v>63</v>
      </c>
      <c r="C44" s="4">
        <v>1</v>
      </c>
      <c r="D44" s="2" t="s">
        <v>64</v>
      </c>
      <c r="E44" s="2" t="s">
        <v>35</v>
      </c>
      <c r="F44" s="2" t="s">
        <v>49</v>
      </c>
      <c r="G44" s="2" t="s">
        <v>13</v>
      </c>
      <c r="H44" s="5">
        <v>20880</v>
      </c>
      <c r="I44" s="5">
        <v>0</v>
      </c>
      <c r="J44" s="5">
        <v>20880</v>
      </c>
      <c r="K44" s="10">
        <v>19500</v>
      </c>
      <c r="L44" s="6">
        <v>107.07692307692309</v>
      </c>
    </row>
    <row r="45" spans="1:12" ht="13.5" customHeight="1" x14ac:dyDescent="0.2">
      <c r="A45" s="2" t="s">
        <v>83</v>
      </c>
      <c r="B45" s="2" t="s">
        <v>90</v>
      </c>
      <c r="C45" s="4">
        <v>1</v>
      </c>
      <c r="D45" s="2" t="s">
        <v>91</v>
      </c>
      <c r="E45" s="2" t="s">
        <v>35</v>
      </c>
      <c r="F45" s="2" t="s">
        <v>17</v>
      </c>
      <c r="G45" s="2" t="s">
        <v>92</v>
      </c>
      <c r="H45" s="5">
        <v>27710</v>
      </c>
      <c r="I45" s="5">
        <v>48820</v>
      </c>
      <c r="J45" s="5">
        <v>76530</v>
      </c>
      <c r="K45" s="10">
        <v>82500</v>
      </c>
      <c r="L45" s="6">
        <v>92.763636363636394</v>
      </c>
    </row>
    <row r="46" spans="1:12" ht="13.5" customHeight="1" x14ac:dyDescent="0.2">
      <c r="A46" s="2" t="s">
        <v>133</v>
      </c>
      <c r="B46" s="2" t="s">
        <v>138</v>
      </c>
      <c r="C46" s="4">
        <v>1</v>
      </c>
      <c r="D46" s="2" t="s">
        <v>139</v>
      </c>
      <c r="E46" s="2" t="s">
        <v>140</v>
      </c>
      <c r="F46" s="2" t="s">
        <v>57</v>
      </c>
      <c r="G46" s="2" t="s">
        <v>141</v>
      </c>
      <c r="H46" s="5">
        <v>42480</v>
      </c>
      <c r="I46" s="5">
        <v>0</v>
      </c>
      <c r="J46" s="5">
        <v>42480</v>
      </c>
      <c r="K46" s="10">
        <v>38000</v>
      </c>
      <c r="L46" s="6">
        <v>111.78947368421051</v>
      </c>
    </row>
  </sheetData>
  <mergeCells count="1">
    <mergeCell ref="A1:L1"/>
  </mergeCells>
  <pageMargins left="0.3" right="0.3" top="0.4" bottom="0.4" header="0.3" footer="0.3"/>
  <pageSetup paperSize="5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 Brady</dc:creator>
  <cp:lastModifiedBy>Staci Brady</cp:lastModifiedBy>
  <cp:lastPrinted>2026-04-14T21:22:45Z</cp:lastPrinted>
  <dcterms:created xsi:type="dcterms:W3CDTF">2026-04-14T21:26:12Z</dcterms:created>
  <dcterms:modified xsi:type="dcterms:W3CDTF">2026-04-14T21:26:12Z</dcterms:modified>
</cp:coreProperties>
</file>